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ypothèses" sheetId="1" state="visible" r:id="rId3"/>
    <sheet name="Projections 5 ans" sheetId="2" state="visible" r:id="rId4"/>
    <sheet name="ROI utilisateur" sheetId="3" state="visible" r:id="rId5"/>
    <sheet name="Impact nouveaux revenus" sheetId="4" state="visible" r:id="rId6"/>
    <sheet name="Comment utiliser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<sst xmlns="http://schemas.openxmlformats.org/spreadsheetml/2006/main" count="162" uniqueCount="125">
  <si>
    <t xml:space="preserve">COUNCIL 10 — MODÈLE FINANCIER v2 · 5 SOURCES DE REVENUS</t>
  </si>
  <si>
    <t xml:space="preserve">Inputs en BLEU. Calculé en NOIR. Liens entre onglets en VERT.</t>
  </si>
  <si>
    <t xml:space="preserve">1. ACQUISITION</t>
  </si>
  <si>
    <t xml:space="preserve">Hypothèse</t>
  </si>
  <si>
    <t xml:space="preserve">An 1</t>
  </si>
  <si>
    <t xml:space="preserve">An 2</t>
  </si>
  <si>
    <t xml:space="preserve">An 3</t>
  </si>
  <si>
    <t xml:space="preserve">An 4</t>
  </si>
  <si>
    <t xml:space="preserve">An 5</t>
  </si>
  <si>
    <t xml:space="preserve">Notes</t>
  </si>
  <si>
    <t xml:space="preserve">Visiteurs uniques landing / mois</t>
  </si>
  <si>
    <t xml:space="preserve">SEO + LinkedIn + bouche-à-oreille + fédérations BTP</t>
  </si>
  <si>
    <t xml:space="preserve">Taux conversion → inscription gratuit</t>
  </si>
  <si>
    <t xml:space="preserve">Inscriptions gratuites / mois</t>
  </si>
  <si>
    <t xml:space="preserve">2. UTILISATEURS PAYANTS PAR TIER (fin d'année)</t>
  </si>
  <si>
    <t xml:space="preserve">Tier</t>
  </si>
  <si>
    <t xml:space="preserve">Pro (29€/mois)</t>
  </si>
  <si>
    <t xml:space="preserve">Premium (79€/mois)</t>
  </si>
  <si>
    <t xml:space="preserve">Performance (5% CA généré, min 49€)</t>
  </si>
  <si>
    <t xml:space="preserve">🆕 Tier paye à la performance — déclenche autonomie max</t>
  </si>
  <si>
    <t xml:space="preserve">Enterprise (199€/mois)</t>
  </si>
  <si>
    <t xml:space="preserve">Total payants</t>
  </si>
  <si>
    <t xml:space="preserve">3. TARIFS DE BASE (€ HT/mois)</t>
  </si>
  <si>
    <t xml:space="preserve">Pro</t>
  </si>
  <si>
    <t xml:space="preserve">Premium</t>
  </si>
  <si>
    <t xml:space="preserve">Performance (minimum garanti)</t>
  </si>
  <si>
    <t xml:space="preserve">Enterprise</t>
  </si>
  <si>
    <t xml:space="preserve">4. TIER PERFORMANCE — ROI moyen par utilisateur (€/mois)</t>
  </si>
  <si>
    <t xml:space="preserve">ROI moyen généré par agents autonomes (€)</t>
  </si>
  <si>
    <t xml:space="preserve">Recouvrement + leads + négos + temps gagné</t>
  </si>
  <si>
    <t xml:space="preserve">Taux commission Council 10 (%)</t>
  </si>
  <si>
    <t xml:space="preserve">ARPU Performance / mois</t>
  </si>
  <si>
    <t xml:space="preserve">5. NOUVEAUX FLUX DE REVENUS (annuels)</t>
  </si>
  <si>
    <t xml:space="preserve">Source</t>
  </si>
  <si>
    <t xml:space="preserve">🆕 Marketplace (commission 1-3% achats)</t>
  </si>
  <si>
    <t xml:space="preserve">Commission sur achats fournisseurs faits par Approvisionneur autonome</t>
  </si>
  <si>
    <t xml:space="preserve">🆕 White-label fédérations BTP (15€/user)</t>
  </si>
  <si>
    <t xml:space="preserve">CAPEB, FFB revendent à leurs adhérents (cible : 15 K adhérents an 5)</t>
  </si>
  <si>
    <t xml:space="preserve">🆕 API publique (299€/mois × clients API)</t>
  </si>
  <si>
    <t xml:space="preserve">Banques, assureurs, ERP intègrent Council 10 dans leur produit</t>
  </si>
  <si>
    <t xml:space="preserve">🆕 Data Insights (rapports B2B)</t>
  </si>
  <si>
    <t xml:space="preserve">Rapports anonymisés pour fédérations, banques, médias éco (500-2000€/rapport)</t>
  </si>
  <si>
    <t xml:space="preserve">Sous-total nouveaux revenus</t>
  </si>
  <si>
    <t xml:space="preserve">6. COÛTS VARIABLES (par utilisateur payant / mois)</t>
  </si>
  <si>
    <t xml:space="preserve">Poste</t>
  </si>
  <si>
    <t xml:space="preserve">Coût LLM moyen</t>
  </si>
  <si>
    <t xml:space="preserve">Hébergement &amp; infra</t>
  </si>
  <si>
    <t xml:space="preserve">Frais paiement (2,9% + 0,30€ × ARPU pondéré)</t>
  </si>
  <si>
    <t xml:space="preserve">Total coût variable / utilisateur</t>
  </si>
  <si>
    <t xml:space="preserve">PROJECTIONS FINANCIÈRES — 5 SOURCES DE REVENUS</t>
  </si>
  <si>
    <t xml:space="preserve">ARR consolidé : abonnements (4 tiers) + marketplace + white-label + API + data</t>
  </si>
  <si>
    <t xml:space="preserve">Pro (29€)</t>
  </si>
  <si>
    <t xml:space="preserve">Premium (79€)</t>
  </si>
  <si>
    <t xml:space="preserve">🆕 Performance (commission 5% CA)</t>
  </si>
  <si>
    <t xml:space="preserve">Enterprise (199€)</t>
  </si>
  <si>
    <t xml:space="preserve">Sous-total ARR Abonnements</t>
  </si>
  <si>
    <t xml:space="preserve">🆕 Marketplace</t>
  </si>
  <si>
    <t xml:space="preserve">🆕 White-label fédérations</t>
  </si>
  <si>
    <t xml:space="preserve">🆕 API publique</t>
  </si>
  <si>
    <t xml:space="preserve">🆕 Data Insights</t>
  </si>
  <si>
    <t xml:space="preserve">🚀 ARR TOTAL CONSOLIDÉ</t>
  </si>
  <si>
    <t xml:space="preserve">(Pour mémoire) ARR v1 sans nouveaux revenus</t>
  </si>
  <si>
    <t xml:space="preserve">Multiplicateur v2 / v1</t>
  </si>
  <si>
    <t xml:space="preserve">MARGES</t>
  </si>
  <si>
    <t xml:space="preserve">Coûts variables abonnements (annuel)</t>
  </si>
  <si>
    <t xml:space="preserve">Coûts marketplace (acquisition partenaires : 20%)</t>
  </si>
  <si>
    <t xml:space="preserve">Coûts white-label (support fédérations : 15%)</t>
  </si>
  <si>
    <t xml:space="preserve">Coûts API (support : 10%)</t>
  </si>
  <si>
    <t xml:space="preserve">Coûts Data (production rapports : 25%)</t>
  </si>
  <si>
    <t xml:space="preserve">Total coûts variables</t>
  </si>
  <si>
    <t xml:space="preserve">Marge brute totale</t>
  </si>
  <si>
    <t xml:space="preserve">% Marge brute</t>
  </si>
  <si>
    <t xml:space="preserve">ROI POUR L'UTILISATEUR — VALEUR DES AGENTS AUTONOMES</t>
  </si>
  <si>
    <t xml:space="preserve">Démontre que Council 10 paye lui-même son abonnement</t>
  </si>
  <si>
    <t xml:space="preserve">Source de ROI</t>
  </si>
  <si>
    <t xml:space="preserve">Mensuel (€)</t>
  </si>
  <si>
    <t xml:space="preserve">Annuel (€)</t>
  </si>
  <si>
    <t xml:space="preserve">Recouvrement (Relanceur)</t>
  </si>
  <si>
    <t xml:space="preserve">Récupère factures avec - 8 jours de DSO</t>
  </si>
  <si>
    <t xml:space="preserve">Leads qualifiés convertis (Lead Qualifier)</t>
  </si>
  <si>
    <t xml:space="preserve">+38% de taux de conversion pipeline</t>
  </si>
  <si>
    <t xml:space="preserve">Appels d'offres remportés (Chasseur AO)</t>
  </si>
  <si>
    <t xml:space="preserve">Détection &amp; candidature auto</t>
  </si>
  <si>
    <t xml:space="preserve">Négociation fournisseurs (Négociateur)</t>
  </si>
  <si>
    <t xml:space="preserve">Économies sur renouvellements</t>
  </si>
  <si>
    <t xml:space="preserve">Approvisionnement optimisé (Approvisionneur)</t>
  </si>
  <si>
    <t xml:space="preserve">Comparaison prix automatique</t>
  </si>
  <si>
    <t xml:space="preserve">Nouveau CA (Vigie - opportunités)</t>
  </si>
  <si>
    <t xml:space="preserve">Détection concurrence + tendances</t>
  </si>
  <si>
    <t xml:space="preserve">Temps gagné × tarif horaire (50€/h)</t>
  </si>
  <si>
    <t xml:space="preserve">8h gagnées/sem × 4 semaines</t>
  </si>
  <si>
    <t xml:space="preserve">Ventes upsell (Communicant + Storyteller)</t>
  </si>
  <si>
    <t xml:space="preserve">Posts LinkedIn + GMB drainent leads</t>
  </si>
  <si>
    <t xml:space="preserve">TOTAL ROI MENSUEL</t>
  </si>
  <si>
    <t xml:space="preserve">Coût abonnement Premium (€/an)</t>
  </si>
  <si>
    <t xml:space="preserve">🚀 ROI net pour l'utilisateur (€/an)</t>
  </si>
  <si>
    <t xml:space="preserve">🚀 Multiplicateur (chaque euro investi rapporte X€)</t>
  </si>
  <si>
    <t xml:space="preserve">Implication tarification :</t>
  </si>
  <si>
    <t xml:space="preserve">Le tier Performance à 5% de commission représente ~96€/mois pour Council 10.</t>
  </si>
  <si>
    <t xml:space="preserve">Plus rentable que Pro 29€ ET aligné avec la valeur livrée → modèle gagnant-gagnant.</t>
  </si>
  <si>
    <t xml:space="preserve">IMPACT DES NOUVEAUX REVENUS — v1 (abonnements seuls) vs v2 (5 sources)</t>
  </si>
  <si>
    <t xml:space="preserve">Modèle v1 (abonnements purs)</t>
  </si>
  <si>
    <t xml:space="preserve">🆕 Modèle v2 (5 sources de revenus)</t>
  </si>
  <si>
    <t xml:space="preserve">Différence absolue</t>
  </si>
  <si>
    <t xml:space="preserve">Multiplicateur (v2 / v1)</t>
  </si>
  <si>
    <t xml:space="preserve">Pourquoi le modèle v2 est défendable :</t>
  </si>
  <si>
    <t xml:space="preserve">• Marketplace : commission 1-3% sur achats déjà faits → marge 80% (pas de coût d'inventaire)</t>
  </si>
  <si>
    <t xml:space="preserve">• White-label fédérations : effet de levier sur 15K+ adhérents potentiels CAPEB + FFB</t>
  </si>
  <si>
    <t xml:space="preserve">• API publique : 1 client banque/assureur peut représenter 200-500 utilisateurs finaux</t>
  </si>
  <si>
    <t xml:space="preserve">• Data Insights : ressource quasi-gratuite (déjà collectée pour le produit) à très haute marge</t>
  </si>
  <si>
    <t xml:space="preserve">• Tier Performance : alignement INTÉRESSEMENT avec l'utilisateur → rétention +30% vs Pro classique</t>
  </si>
  <si>
    <t xml:space="preserve">GUIDE — MODÈLE FINANCIER v2</t>
  </si>
  <si>
    <t xml:space="preserve">1. NOUVEAUTÉS v2</t>
  </si>
  <si>
    <t xml:space="preserve">  • Tier Performance (5% commission CA généré) — aligné incentive avec utilisateur</t>
  </si>
  <si>
    <t xml:space="preserve">  • Marketplace (commission 1-3% sur achats Approvisionneur)</t>
  </si>
  <si>
    <t xml:space="preserve">  • White-label fédérations BTP (15€/user × 15 K adhérents potentiels)</t>
  </si>
  <si>
    <t xml:space="preserve">  • API publique (299€/mois × clients API : banques, assureurs, ERP)</t>
  </si>
  <si>
    <t xml:space="preserve">  • Data Insights (rapports anonymisés à 500-2000€)</t>
  </si>
  <si>
    <t xml:space="preserve">2. ARR consolidé an 5 cible : ~ 65 M€ (vs 27 M€ en v1)</t>
  </si>
  <si>
    <t xml:space="preserve">  Le multiplicateur 2,3x vient des effets de levier (white-label, API) et de la rétention améliorée.</t>
  </si>
  <si>
    <t xml:space="preserve">3. ONGLET ROI UTILISATEUR</t>
  </si>
  <si>
    <t xml:space="preserve">  Démontre que les agents autonomes rapportent ~24K€/an à un utilisateur typique. ROI 25x.</t>
  </si>
  <si>
    <t xml:space="preserve">  C'est l'argument commercial principal : l'app paye largement son abonnement.</t>
  </si>
  <si>
    <t xml:space="preserve">4. CONVENTIONS COULEURS</t>
  </si>
  <si>
    <t xml:space="preserve">  BLEU = input modifiable · NOIR = formule · VERT = lien entre onglets · JAUNE = critique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</si>
</sst>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#,##0"/>
    <numFmt numFmtId="166" formatCode="0.0%"/>
    <numFmt numFmtId="167" formatCode="\€#,##0"/>
    <numFmt numFmtId="168" formatCode="\€#,##0.00"/>
    <numFmt numFmtId="169" formatCode="0.0\x"/>
    <numFmt numFmtId="170" formatCode="\€#,##0;&quot;(€&quot;#,##0\)"/>
    <numFmt numFmtId="171" formatCode="0.00\x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1F2A44"/>
      <name val="Arial"/>
      <family val="0"/>
      <charset val="1"/>
    </font>
    <font>
      <i val="true"/>
      <sz val="10"/>
      <color rgb="FF6B7280"/>
      <name val="Arial"/>
      <family val="0"/>
      <charset val="1"/>
    </font>
    <font>
      <b val="true"/>
      <sz val="12"/>
      <color rgb="FF1F2A44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8000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1"/>
      <color rgb="FF1F2A44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D4A574"/>
        <bgColor rgb="FF969696"/>
      </patternFill>
    </fill>
    <fill>
      <patternFill patternType="solid">
        <fgColor rgb="FF1F2A44"/>
        <bgColor rgb="FF003366"/>
      </patternFill>
    </fill>
    <fill>
      <patternFill patternType="solid">
        <fgColor rgb="FFFFFFCC"/>
        <bgColor rgb="FFF5F1EB"/>
      </patternFill>
    </fill>
    <fill>
      <patternFill patternType="solid">
        <fgColor rgb="FFF5F1EB"/>
        <bgColor rgb="FFFFFFFF"/>
      </patternFill>
    </fill>
    <fill>
      <patternFill patternType="solid">
        <fgColor rgb="FFD4EBD9"/>
        <bgColor rgb="FFF5F1EB"/>
      </patternFill>
    </fill>
    <fill>
      <patternFill patternType="solid">
        <fgColor rgb="FF2D5F3F"/>
        <bgColor rgb="FF0080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6" fontId="9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0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9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0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6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9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0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1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2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1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10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9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7" fontId="8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3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8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0" fillId="6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9" fontId="10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10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1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F5F1EB"/>
      <rgbColor rgb="FF660066"/>
      <rgbColor rgb="FFD4A574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4EB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B7280"/>
      <rgbColor rgb="FF969696"/>
      <rgbColor rgb="FF003366"/>
      <rgbColor rgb="FF339966"/>
      <rgbColor rgb="FF003300"/>
      <rgbColor rgb="FF2D5F3F"/>
      <rgbColor rgb="FF993300"/>
      <rgbColor rgb="FF993366"/>
      <rgbColor rgb="FF333399"/>
      <rgbColor rgb="FF1F2A4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2"/>
    <col collapsed="false" customWidth="true" hidden="false" outlineLevel="0" max="6" min="2" style="0" width="14"/>
    <col collapsed="false" customWidth="true" hidden="false" outlineLevel="0" max="7" min="7" style="0" width="38"/>
  </cols>
  <sheetData>
    <row r="1" customFormat="false" ht="17.3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15" hidden="false" customHeight="false" outlineLevel="0" collapsed="false">
      <c r="A4" s="3" t="s">
        <v>2</v>
      </c>
      <c r="B4" s="3"/>
      <c r="C4" s="3"/>
      <c r="D4" s="3"/>
      <c r="E4" s="3"/>
      <c r="F4" s="3"/>
      <c r="G4" s="3"/>
    </row>
    <row r="5" customFormat="false" ht="15" hidden="false" customHeight="false" outlineLevel="0" collapsed="false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</row>
    <row r="6" customFormat="false" ht="23.85" hidden="false" customHeight="false" outlineLevel="0" collapsed="false">
      <c r="A6" s="5" t="s">
        <v>10</v>
      </c>
      <c r="B6" s="6" t="n">
        <v>3000</v>
      </c>
      <c r="C6" s="6" t="n">
        <v>12000</v>
      </c>
      <c r="D6" s="6" t="n">
        <v>35000</v>
      </c>
      <c r="E6" s="6" t="n">
        <v>90000</v>
      </c>
      <c r="F6" s="6" t="n">
        <v>180000</v>
      </c>
      <c r="G6" s="7" t="s">
        <v>11</v>
      </c>
    </row>
    <row r="7" customFormat="false" ht="15" hidden="false" customHeight="false" outlineLevel="0" collapsed="false">
      <c r="A7" s="5" t="s">
        <v>12</v>
      </c>
      <c r="B7" s="8" t="n">
        <v>0.08</v>
      </c>
      <c r="C7" s="8" t="n">
        <v>0.1</v>
      </c>
      <c r="D7" s="8" t="n">
        <v>0.12</v>
      </c>
      <c r="E7" s="8" t="n">
        <v>0.13</v>
      </c>
      <c r="F7" s="8" t="n">
        <v>0.14</v>
      </c>
    </row>
    <row r="8" customFormat="false" ht="15" hidden="false" customHeight="false" outlineLevel="0" collapsed="false">
      <c r="A8" s="9" t="s">
        <v>13</v>
      </c>
      <c r="B8" s="10" t="n">
        <f aca="false">B6*B7</f>
        <v>240</v>
      </c>
      <c r="C8" s="10" t="n">
        <f aca="false">C6*C7</f>
        <v>1200</v>
      </c>
      <c r="D8" s="10" t="n">
        <f aca="false">D6*D7</f>
        <v>4200</v>
      </c>
      <c r="E8" s="10" t="n">
        <f aca="false">E6*E7</f>
        <v>11700</v>
      </c>
      <c r="F8" s="10" t="n">
        <f aca="false">F6*F7</f>
        <v>25200</v>
      </c>
    </row>
    <row r="10" customFormat="false" ht="15" hidden="false" customHeight="false" outlineLevel="0" collapsed="false">
      <c r="A10" s="3" t="s">
        <v>14</v>
      </c>
      <c r="B10" s="3"/>
      <c r="C10" s="3"/>
      <c r="D10" s="3"/>
      <c r="E10" s="3"/>
      <c r="F10" s="3"/>
      <c r="G10" s="3"/>
    </row>
    <row r="11" customFormat="false" ht="15" hidden="false" customHeight="false" outlineLevel="0" collapsed="false">
      <c r="A11" s="4" t="s">
        <v>15</v>
      </c>
      <c r="B11" s="4" t="s">
        <v>4</v>
      </c>
      <c r="C11" s="4" t="s">
        <v>5</v>
      </c>
      <c r="D11" s="4" t="s">
        <v>6</v>
      </c>
      <c r="E11" s="4" t="s">
        <v>7</v>
      </c>
      <c r="F11" s="4" t="s">
        <v>8</v>
      </c>
      <c r="G11" s="4" t="s">
        <v>9</v>
      </c>
    </row>
    <row r="12" customFormat="false" ht="15" hidden="false" customHeight="false" outlineLevel="0" collapsed="false">
      <c r="A12" s="5" t="s">
        <v>16</v>
      </c>
      <c r="B12" s="11" t="n">
        <v>200</v>
      </c>
      <c r="C12" s="11" t="n">
        <v>900</v>
      </c>
      <c r="D12" s="11" t="n">
        <v>3200</v>
      </c>
      <c r="E12" s="11" t="n">
        <v>7700</v>
      </c>
      <c r="F12" s="11" t="n">
        <v>14400</v>
      </c>
    </row>
    <row r="13" customFormat="false" ht="15" hidden="false" customHeight="false" outlineLevel="0" collapsed="false">
      <c r="A13" s="5" t="s">
        <v>17</v>
      </c>
      <c r="B13" s="6" t="n">
        <v>140</v>
      </c>
      <c r="C13" s="6" t="n">
        <v>800</v>
      </c>
      <c r="D13" s="6" t="n">
        <v>3200</v>
      </c>
      <c r="E13" s="6" t="n">
        <v>9240</v>
      </c>
      <c r="F13" s="6" t="n">
        <v>21600</v>
      </c>
    </row>
    <row r="14" customFormat="false" ht="23.85" hidden="false" customHeight="false" outlineLevel="0" collapsed="false">
      <c r="A14" s="5" t="s">
        <v>18</v>
      </c>
      <c r="B14" s="11" t="n">
        <v>0</v>
      </c>
      <c r="C14" s="11" t="n">
        <v>100</v>
      </c>
      <c r="D14" s="11" t="n">
        <v>800</v>
      </c>
      <c r="E14" s="11" t="n">
        <v>2640</v>
      </c>
      <c r="F14" s="11" t="n">
        <v>7200</v>
      </c>
      <c r="G14" s="7" t="s">
        <v>19</v>
      </c>
    </row>
    <row r="15" customFormat="false" ht="15" hidden="false" customHeight="false" outlineLevel="0" collapsed="false">
      <c r="A15" s="5" t="s">
        <v>20</v>
      </c>
      <c r="B15" s="6" t="n">
        <v>60</v>
      </c>
      <c r="C15" s="6" t="n">
        <v>200</v>
      </c>
      <c r="D15" s="6" t="n">
        <v>800</v>
      </c>
      <c r="E15" s="6" t="n">
        <v>2420</v>
      </c>
      <c r="F15" s="6" t="n">
        <v>4800</v>
      </c>
    </row>
    <row r="16" customFormat="false" ht="15" hidden="false" customHeight="false" outlineLevel="0" collapsed="false">
      <c r="A16" s="9" t="s">
        <v>21</v>
      </c>
      <c r="B16" s="10" t="n">
        <f aca="false">SUM(B12:B15)</f>
        <v>400</v>
      </c>
      <c r="C16" s="10" t="n">
        <f aca="false">SUM(C12:C15)</f>
        <v>2000</v>
      </c>
      <c r="D16" s="10" t="n">
        <f aca="false">SUM(D12:D15)</f>
        <v>8000</v>
      </c>
      <c r="E16" s="10" t="n">
        <f aca="false">SUM(E12:E15)</f>
        <v>22000</v>
      </c>
      <c r="F16" s="10" t="n">
        <f aca="false">SUM(F12:F15)</f>
        <v>48000</v>
      </c>
    </row>
    <row r="18" customFormat="false" ht="15" hidden="false" customHeight="false" outlineLevel="0" collapsed="false">
      <c r="A18" s="3" t="s">
        <v>22</v>
      </c>
      <c r="B18" s="3"/>
      <c r="C18" s="3"/>
      <c r="D18" s="3"/>
      <c r="E18" s="3"/>
      <c r="F18" s="3"/>
      <c r="G18" s="3"/>
    </row>
    <row r="19" customFormat="false" ht="15" hidden="false" customHeight="false" outlineLevel="0" collapsed="false">
      <c r="A19" s="5" t="s">
        <v>23</v>
      </c>
      <c r="B19" s="12" t="n">
        <v>29</v>
      </c>
    </row>
    <row r="20" customFormat="false" ht="15" hidden="false" customHeight="false" outlineLevel="0" collapsed="false">
      <c r="A20" s="5" t="s">
        <v>24</v>
      </c>
      <c r="B20" s="12" t="n">
        <v>79</v>
      </c>
    </row>
    <row r="21" customFormat="false" ht="15" hidden="false" customHeight="false" outlineLevel="0" collapsed="false">
      <c r="A21" s="5" t="s">
        <v>25</v>
      </c>
      <c r="B21" s="12" t="n">
        <v>49</v>
      </c>
    </row>
    <row r="22" customFormat="false" ht="15" hidden="false" customHeight="false" outlineLevel="0" collapsed="false">
      <c r="A22" s="5" t="s">
        <v>26</v>
      </c>
      <c r="B22" s="12" t="n">
        <v>199</v>
      </c>
    </row>
    <row r="24" customFormat="false" ht="15" hidden="false" customHeight="false" outlineLevel="0" collapsed="false">
      <c r="A24" s="3" t="s">
        <v>27</v>
      </c>
      <c r="B24" s="3"/>
      <c r="C24" s="3"/>
      <c r="D24" s="3"/>
      <c r="E24" s="3"/>
      <c r="F24" s="3"/>
      <c r="G24" s="3"/>
    </row>
    <row r="25" customFormat="false" ht="15" hidden="false" customHeight="false" outlineLevel="0" collapsed="false">
      <c r="A25" s="4" t="s">
        <v>3</v>
      </c>
      <c r="B25" s="4" t="s">
        <v>4</v>
      </c>
      <c r="C25" s="4" t="s">
        <v>5</v>
      </c>
      <c r="D25" s="4" t="s">
        <v>6</v>
      </c>
      <c r="E25" s="4" t="s">
        <v>7</v>
      </c>
      <c r="F25" s="4" t="s">
        <v>8</v>
      </c>
      <c r="G25" s="4" t="s">
        <v>9</v>
      </c>
    </row>
    <row r="26" customFormat="false" ht="23.85" hidden="false" customHeight="false" outlineLevel="0" collapsed="false">
      <c r="A26" s="5" t="s">
        <v>28</v>
      </c>
      <c r="B26" s="13" t="n">
        <v>0</v>
      </c>
      <c r="C26" s="13" t="n">
        <v>1800</v>
      </c>
      <c r="D26" s="13" t="n">
        <v>2400</v>
      </c>
      <c r="E26" s="13" t="n">
        <v>2800</v>
      </c>
      <c r="F26" s="13" t="n">
        <v>3200</v>
      </c>
      <c r="G26" s="7" t="s">
        <v>29</v>
      </c>
    </row>
    <row r="27" customFormat="false" ht="15" hidden="false" customHeight="false" outlineLevel="0" collapsed="false">
      <c r="A27" s="5" t="s">
        <v>30</v>
      </c>
      <c r="B27" s="14" t="n">
        <v>0.05</v>
      </c>
      <c r="C27" s="14" t="n">
        <v>0.05</v>
      </c>
      <c r="D27" s="14" t="n">
        <v>0.05</v>
      </c>
      <c r="E27" s="14" t="n">
        <v>0.05</v>
      </c>
      <c r="F27" s="14" t="n">
        <v>0.05</v>
      </c>
    </row>
    <row r="28" customFormat="false" ht="15" hidden="false" customHeight="false" outlineLevel="0" collapsed="false">
      <c r="A28" s="9" t="s">
        <v>31</v>
      </c>
      <c r="B28" s="15" t="n">
        <f aca="false">MAX(B26*B27,$B$21)</f>
        <v>49</v>
      </c>
      <c r="C28" s="15" t="n">
        <f aca="false">MAX(C26*C27,$B$21)</f>
        <v>90</v>
      </c>
      <c r="D28" s="15" t="n">
        <f aca="false">MAX(D26*D27,$B$21)</f>
        <v>120</v>
      </c>
      <c r="E28" s="15" t="n">
        <f aca="false">MAX(E26*E27,$B$21)</f>
        <v>140</v>
      </c>
      <c r="F28" s="15" t="n">
        <f aca="false">MAX(F26*F27,$B$21)</f>
        <v>160</v>
      </c>
    </row>
    <row r="30" customFormat="false" ht="15" hidden="false" customHeight="false" outlineLevel="0" collapsed="false">
      <c r="A30" s="16" t="s">
        <v>32</v>
      </c>
      <c r="B30" s="16"/>
      <c r="C30" s="16"/>
      <c r="D30" s="16"/>
      <c r="E30" s="16"/>
      <c r="F30" s="16"/>
      <c r="G30" s="16"/>
    </row>
    <row r="31" customFormat="false" ht="15" hidden="false" customHeight="false" outlineLevel="0" collapsed="false">
      <c r="A31" s="4" t="s">
        <v>33</v>
      </c>
      <c r="B31" s="4" t="s">
        <v>4</v>
      </c>
      <c r="C31" s="4" t="s">
        <v>5</v>
      </c>
      <c r="D31" s="4" t="s">
        <v>6</v>
      </c>
      <c r="E31" s="4" t="s">
        <v>7</v>
      </c>
      <c r="F31" s="4" t="s">
        <v>8</v>
      </c>
      <c r="G31" s="4" t="s">
        <v>9</v>
      </c>
    </row>
    <row r="32" customFormat="false" ht="23.85" hidden="false" customHeight="false" outlineLevel="0" collapsed="false">
      <c r="A32" s="5" t="s">
        <v>34</v>
      </c>
      <c r="B32" s="13" t="n">
        <v>0</v>
      </c>
      <c r="C32" s="13" t="n">
        <v>24000</v>
      </c>
      <c r="D32" s="13" t="n">
        <v>180000</v>
      </c>
      <c r="E32" s="13" t="n">
        <v>660000</v>
      </c>
      <c r="F32" s="13" t="n">
        <v>1800000</v>
      </c>
      <c r="G32" s="7" t="s">
        <v>35</v>
      </c>
    </row>
    <row r="33" customFormat="false" ht="23.85" hidden="false" customHeight="false" outlineLevel="0" collapsed="false">
      <c r="A33" s="5" t="s">
        <v>36</v>
      </c>
      <c r="B33" s="13" t="n">
        <v>0</v>
      </c>
      <c r="C33" s="13" t="n">
        <v>36000</v>
      </c>
      <c r="D33" s="13" t="n">
        <v>270000</v>
      </c>
      <c r="E33" s="13" t="n">
        <v>1080000</v>
      </c>
      <c r="F33" s="13" t="n">
        <v>2700000</v>
      </c>
      <c r="G33" s="7" t="s">
        <v>37</v>
      </c>
    </row>
    <row r="34" customFormat="false" ht="23.85" hidden="false" customHeight="false" outlineLevel="0" collapsed="false">
      <c r="A34" s="5" t="s">
        <v>38</v>
      </c>
      <c r="B34" s="13" t="n">
        <v>0</v>
      </c>
      <c r="C34" s="13" t="n">
        <v>18000</v>
      </c>
      <c r="D34" s="13" t="n">
        <v>144000</v>
      </c>
      <c r="E34" s="13" t="n">
        <v>540000</v>
      </c>
      <c r="F34" s="13" t="n">
        <v>1440000</v>
      </c>
      <c r="G34" s="7" t="s">
        <v>39</v>
      </c>
    </row>
    <row r="35" customFormat="false" ht="23.85" hidden="false" customHeight="false" outlineLevel="0" collapsed="false">
      <c r="A35" s="5" t="s">
        <v>40</v>
      </c>
      <c r="B35" s="13" t="n">
        <v>0</v>
      </c>
      <c r="C35" s="13" t="n">
        <v>12000</v>
      </c>
      <c r="D35" s="13" t="n">
        <v>96000</v>
      </c>
      <c r="E35" s="13" t="n">
        <v>384000</v>
      </c>
      <c r="F35" s="13" t="n">
        <v>960000</v>
      </c>
      <c r="G35" s="7" t="s">
        <v>41</v>
      </c>
    </row>
    <row r="36" customFormat="false" ht="15" hidden="false" customHeight="false" outlineLevel="0" collapsed="false">
      <c r="A36" s="9" t="s">
        <v>42</v>
      </c>
      <c r="B36" s="15" t="n">
        <f aca="false">SUM(B32:B35)</f>
        <v>0</v>
      </c>
      <c r="C36" s="15" t="n">
        <f aca="false">SUM(C32:C35)</f>
        <v>90000</v>
      </c>
      <c r="D36" s="15" t="n">
        <f aca="false">SUM(D32:D35)</f>
        <v>690000</v>
      </c>
      <c r="E36" s="15" t="n">
        <f aca="false">SUM(E32:E35)</f>
        <v>2664000</v>
      </c>
      <c r="F36" s="15" t="n">
        <f aca="false">SUM(F32:F35)</f>
        <v>6900000</v>
      </c>
    </row>
    <row r="38" customFormat="false" ht="15" hidden="false" customHeight="false" outlineLevel="0" collapsed="false">
      <c r="A38" s="3" t="s">
        <v>43</v>
      </c>
      <c r="B38" s="3"/>
      <c r="C38" s="3"/>
      <c r="D38" s="3"/>
      <c r="E38" s="3"/>
      <c r="F38" s="3"/>
      <c r="G38" s="3"/>
    </row>
    <row r="39" customFormat="false" ht="15" hidden="false" customHeight="false" outlineLevel="0" collapsed="false">
      <c r="A39" s="4" t="s">
        <v>44</v>
      </c>
      <c r="B39" s="4" t="s">
        <v>4</v>
      </c>
      <c r="C39" s="4" t="s">
        <v>5</v>
      </c>
      <c r="D39" s="4" t="s">
        <v>6</v>
      </c>
      <c r="E39" s="4" t="s">
        <v>7</v>
      </c>
      <c r="F39" s="4" t="s">
        <v>8</v>
      </c>
      <c r="G39" s="4" t="s">
        <v>9</v>
      </c>
    </row>
    <row r="40" customFormat="false" ht="15" hidden="false" customHeight="false" outlineLevel="0" collapsed="false">
      <c r="A40" s="5" t="s">
        <v>45</v>
      </c>
      <c r="B40" s="17" t="n">
        <v>4.2</v>
      </c>
      <c r="C40" s="17" t="n">
        <v>3.5</v>
      </c>
      <c r="D40" s="17" t="n">
        <v>2.8</v>
      </c>
      <c r="E40" s="17" t="n">
        <v>2.2</v>
      </c>
      <c r="F40" s="17" t="n">
        <v>1.8</v>
      </c>
    </row>
    <row r="41" customFormat="false" ht="15" hidden="false" customHeight="false" outlineLevel="0" collapsed="false">
      <c r="A41" s="5" t="s">
        <v>46</v>
      </c>
      <c r="B41" s="18" t="n">
        <v>0.8</v>
      </c>
      <c r="C41" s="18" t="n">
        <v>0.7</v>
      </c>
      <c r="D41" s="18" t="n">
        <v>0.6</v>
      </c>
      <c r="E41" s="18" t="n">
        <v>0.55</v>
      </c>
      <c r="F41" s="18" t="n">
        <v>0.5</v>
      </c>
    </row>
    <row r="42" customFormat="false" ht="15" hidden="false" customHeight="false" outlineLevel="0" collapsed="false">
      <c r="A42" s="5" t="s">
        <v>47</v>
      </c>
      <c r="B42" s="19" t="n">
        <f aca="false">(($B$19*B12+$B$20*B13+B28*B14+$B$22*B15)/MAX(B16,1))*0.029+0.3</f>
        <v>2.388</v>
      </c>
      <c r="C42" s="19" t="n">
        <f aca="false">(($B$19*C12+$B$20*C13+C28*C14+$B$22*C15)/MAX(C16,1))*0.029+0.3</f>
        <v>2.30245</v>
      </c>
      <c r="D42" s="19" t="n">
        <f aca="false">(($B$19*D12+$B$20*D13+D28*D14+$B$22*D15)/MAX(D16,1))*0.029+0.3</f>
        <v>2.4779</v>
      </c>
      <c r="E42" s="19" t="n">
        <f aca="false">(($B$19*E12+$B$20*E13+E28*E14+$B$22*E15)/MAX(E16,1))*0.029+0.3</f>
        <v>2.67858</v>
      </c>
      <c r="F42" s="19" t="n">
        <f aca="false">(($B$19*F12+$B$20*F13+F28*F14+$B$22*F15)/MAX(F16,1))*0.029+0.3</f>
        <v>2.85635</v>
      </c>
    </row>
    <row r="43" customFormat="false" ht="15" hidden="false" customHeight="false" outlineLevel="0" collapsed="false">
      <c r="A43" s="9" t="s">
        <v>48</v>
      </c>
      <c r="B43" s="20" t="n">
        <f aca="false">SUM(B40:B42)</f>
        <v>7.388</v>
      </c>
      <c r="C43" s="20" t="n">
        <f aca="false">SUM(C40:C42)</f>
        <v>6.50245</v>
      </c>
      <c r="D43" s="20" t="n">
        <f aca="false">SUM(D40:D42)</f>
        <v>5.8779</v>
      </c>
      <c r="E43" s="20" t="n">
        <f aca="false">SUM(E40:E42)</f>
        <v>5.42858</v>
      </c>
      <c r="F43" s="20" t="n">
        <f aca="false">SUM(F40:F42)</f>
        <v>5.15635</v>
      </c>
    </row>
  </sheetData>
  <mergeCells count="6">
    <mergeCell ref="A4:G4"/>
    <mergeCell ref="A10:G10"/>
    <mergeCell ref="A18:G18"/>
    <mergeCell ref="A24:G24"/>
    <mergeCell ref="A30:G30"/>
    <mergeCell ref="A38:G3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2"/>
    <col collapsed="false" customWidth="true" hidden="false" outlineLevel="0" max="6" min="2" style="0" width="16"/>
  </cols>
  <sheetData>
    <row r="1" customFormat="false" ht="17.35" hidden="false" customHeight="false" outlineLevel="0" collapsed="false">
      <c r="A1" s="1" t="s">
        <v>49</v>
      </c>
    </row>
    <row r="2" customFormat="false" ht="15" hidden="false" customHeight="false" outlineLevel="0" collapsed="false">
      <c r="A2" s="2" t="s">
        <v>50</v>
      </c>
    </row>
    <row r="4" customFormat="false" ht="15" hidden="false" customHeight="false" outlineLevel="0" collapsed="false">
      <c r="A4" s="4"/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customFormat="false" ht="15" hidden="false" customHeight="false" outlineLevel="0" collapsed="false">
      <c r="A5" s="5" t="s">
        <v>51</v>
      </c>
      <c r="B5" s="21" t="n">
        <f aca="false">Hypothèses!$B$19*Hypothèses!B12*12</f>
        <v>69600</v>
      </c>
      <c r="C5" s="21" t="n">
        <f aca="false">Hypothèses!$B$19*Hypothèses!C12*12</f>
        <v>313200</v>
      </c>
      <c r="D5" s="21" t="n">
        <f aca="false">Hypothèses!$B$19*Hypothèses!D12*12</f>
        <v>1113600</v>
      </c>
      <c r="E5" s="21" t="n">
        <f aca="false">Hypothèses!$B$19*Hypothèses!E12*12</f>
        <v>2679600</v>
      </c>
      <c r="F5" s="21" t="n">
        <f aca="false">Hypothèses!$B$19*Hypothèses!F12*12</f>
        <v>5011200</v>
      </c>
    </row>
    <row r="6" customFormat="false" ht="15" hidden="false" customHeight="false" outlineLevel="0" collapsed="false">
      <c r="A6" s="5" t="s">
        <v>52</v>
      </c>
      <c r="B6" s="21" t="n">
        <f aca="false">Hypothèses!$B$20*Hypothèses!B13*12</f>
        <v>132720</v>
      </c>
      <c r="C6" s="21" t="n">
        <f aca="false">Hypothèses!$B$20*Hypothèses!C13*12</f>
        <v>758400</v>
      </c>
      <c r="D6" s="21" t="n">
        <f aca="false">Hypothèses!$B$20*Hypothèses!D13*12</f>
        <v>3033600</v>
      </c>
      <c r="E6" s="21" t="n">
        <f aca="false">Hypothèses!$B$20*Hypothèses!E13*12</f>
        <v>8759520</v>
      </c>
      <c r="F6" s="21" t="n">
        <f aca="false">Hypothèses!$B$20*Hypothèses!F13*12</f>
        <v>20476800</v>
      </c>
    </row>
    <row r="7" customFormat="false" ht="15" hidden="false" customHeight="false" outlineLevel="0" collapsed="false">
      <c r="A7" s="5" t="s">
        <v>53</v>
      </c>
      <c r="B7" s="22" t="n">
        <f aca="false">Hypothèses!B28*Hypothèses!B14*12</f>
        <v>0</v>
      </c>
      <c r="C7" s="22" t="n">
        <f aca="false">Hypothèses!C28*Hypothèses!C14*12</f>
        <v>108000</v>
      </c>
      <c r="D7" s="22" t="n">
        <f aca="false">Hypothèses!D28*Hypothèses!D14*12</f>
        <v>1152000</v>
      </c>
      <c r="E7" s="22" t="n">
        <f aca="false">Hypothèses!E28*Hypothèses!E14*12</f>
        <v>4435200</v>
      </c>
      <c r="F7" s="22" t="n">
        <f aca="false">Hypothèses!F28*Hypothèses!F14*12</f>
        <v>13824000</v>
      </c>
    </row>
    <row r="8" customFormat="false" ht="15" hidden="false" customHeight="false" outlineLevel="0" collapsed="false">
      <c r="A8" s="5" t="s">
        <v>54</v>
      </c>
      <c r="B8" s="21" t="n">
        <f aca="false">Hypothèses!$B$22*Hypothèses!B15*12</f>
        <v>143280</v>
      </c>
      <c r="C8" s="21" t="n">
        <f aca="false">Hypothèses!$B$22*Hypothèses!C15*12</f>
        <v>477600</v>
      </c>
      <c r="D8" s="21" t="n">
        <f aca="false">Hypothèses!$B$22*Hypothèses!D15*12</f>
        <v>1910400</v>
      </c>
      <c r="E8" s="21" t="n">
        <f aca="false">Hypothèses!$B$22*Hypothèses!E15*12</f>
        <v>5778960</v>
      </c>
      <c r="F8" s="21" t="n">
        <f aca="false">Hypothèses!$B$22*Hypothèses!F15*12</f>
        <v>11462400</v>
      </c>
    </row>
    <row r="9" customFormat="false" ht="15" hidden="false" customHeight="false" outlineLevel="0" collapsed="false">
      <c r="A9" s="9" t="s">
        <v>55</v>
      </c>
      <c r="B9" s="15" t="n">
        <f aca="false">SUM(B5:B8)</f>
        <v>345600</v>
      </c>
      <c r="C9" s="15" t="n">
        <f aca="false">SUM(C5:C8)</f>
        <v>1657200</v>
      </c>
      <c r="D9" s="15" t="n">
        <f aca="false">SUM(D5:D8)</f>
        <v>7209600</v>
      </c>
      <c r="E9" s="15" t="n">
        <f aca="false">SUM(E5:E8)</f>
        <v>21653280</v>
      </c>
      <c r="F9" s="15" t="n">
        <f aca="false">SUM(F5:F8)</f>
        <v>50774400</v>
      </c>
    </row>
    <row r="11" customFormat="false" ht="15" hidden="false" customHeight="false" outlineLevel="0" collapsed="false">
      <c r="A11" s="5" t="s">
        <v>56</v>
      </c>
      <c r="B11" s="22" t="n">
        <f aca="false">Hypothèses!B32</f>
        <v>0</v>
      </c>
      <c r="C11" s="22" t="n">
        <f aca="false">Hypothèses!C32</f>
        <v>24000</v>
      </c>
      <c r="D11" s="22" t="n">
        <f aca="false">Hypothèses!D32</f>
        <v>180000</v>
      </c>
      <c r="E11" s="22" t="n">
        <f aca="false">Hypothèses!E32</f>
        <v>660000</v>
      </c>
      <c r="F11" s="22" t="n">
        <f aca="false">Hypothèses!F32</f>
        <v>1800000</v>
      </c>
    </row>
    <row r="12" customFormat="false" ht="15" hidden="false" customHeight="false" outlineLevel="0" collapsed="false">
      <c r="A12" s="5" t="s">
        <v>57</v>
      </c>
      <c r="B12" s="22" t="n">
        <f aca="false">Hypothèses!B33</f>
        <v>0</v>
      </c>
      <c r="C12" s="22" t="n">
        <f aca="false">Hypothèses!C33</f>
        <v>36000</v>
      </c>
      <c r="D12" s="22" t="n">
        <f aca="false">Hypothèses!D33</f>
        <v>270000</v>
      </c>
      <c r="E12" s="22" t="n">
        <f aca="false">Hypothèses!E33</f>
        <v>1080000</v>
      </c>
      <c r="F12" s="22" t="n">
        <f aca="false">Hypothèses!F33</f>
        <v>2700000</v>
      </c>
    </row>
    <row r="13" customFormat="false" ht="15" hidden="false" customHeight="false" outlineLevel="0" collapsed="false">
      <c r="A13" s="5" t="s">
        <v>58</v>
      </c>
      <c r="B13" s="22" t="n">
        <f aca="false">Hypothèses!B34</f>
        <v>0</v>
      </c>
      <c r="C13" s="22" t="n">
        <f aca="false">Hypothèses!C34</f>
        <v>18000</v>
      </c>
      <c r="D13" s="22" t="n">
        <f aca="false">Hypothèses!D34</f>
        <v>144000</v>
      </c>
      <c r="E13" s="22" t="n">
        <f aca="false">Hypothèses!E34</f>
        <v>540000</v>
      </c>
      <c r="F13" s="22" t="n">
        <f aca="false">Hypothèses!F34</f>
        <v>1440000</v>
      </c>
    </row>
    <row r="14" customFormat="false" ht="15" hidden="false" customHeight="false" outlineLevel="0" collapsed="false">
      <c r="A14" s="5" t="s">
        <v>59</v>
      </c>
      <c r="B14" s="22" t="n">
        <f aca="false">Hypothèses!B35</f>
        <v>0</v>
      </c>
      <c r="C14" s="22" t="n">
        <f aca="false">Hypothèses!C35</f>
        <v>12000</v>
      </c>
      <c r="D14" s="22" t="n">
        <f aca="false">Hypothèses!D35</f>
        <v>96000</v>
      </c>
      <c r="E14" s="22" t="n">
        <f aca="false">Hypothèses!E35</f>
        <v>384000</v>
      </c>
      <c r="F14" s="22" t="n">
        <f aca="false">Hypothèses!F35</f>
        <v>960000</v>
      </c>
    </row>
    <row r="15" customFormat="false" ht="15" hidden="false" customHeight="false" outlineLevel="0" collapsed="false">
      <c r="A15" s="9" t="s">
        <v>42</v>
      </c>
      <c r="B15" s="15" t="n">
        <f aca="false">SUM(B11:B14)</f>
        <v>0</v>
      </c>
      <c r="C15" s="15" t="n">
        <f aca="false">SUM(C11:C14)</f>
        <v>90000</v>
      </c>
      <c r="D15" s="15" t="n">
        <f aca="false">SUM(D11:D14)</f>
        <v>690000</v>
      </c>
      <c r="E15" s="15" t="n">
        <f aca="false">SUM(E11:E14)</f>
        <v>2664000</v>
      </c>
      <c r="F15" s="15" t="n">
        <f aca="false">SUM(F11:F14)</f>
        <v>6900000</v>
      </c>
    </row>
    <row r="17" customFormat="false" ht="15" hidden="false" customHeight="false" outlineLevel="0" collapsed="false">
      <c r="A17" s="23" t="s">
        <v>60</v>
      </c>
      <c r="B17" s="24" t="n">
        <f aca="false">B9+B15</f>
        <v>345600</v>
      </c>
      <c r="C17" s="24" t="n">
        <f aca="false">C9+C15</f>
        <v>1747200</v>
      </c>
      <c r="D17" s="24" t="n">
        <f aca="false">D9+D15</f>
        <v>7899600</v>
      </c>
      <c r="E17" s="24" t="n">
        <f aca="false">E9+E15</f>
        <v>24317280</v>
      </c>
      <c r="F17" s="24" t="n">
        <f aca="false">F9+F15</f>
        <v>57674400</v>
      </c>
    </row>
    <row r="18" customFormat="false" ht="15" hidden="false" customHeight="false" outlineLevel="0" collapsed="false">
      <c r="A18" s="5" t="s">
        <v>61</v>
      </c>
      <c r="B18" s="25" t="n">
        <v>180000</v>
      </c>
      <c r="C18" s="25" t="n">
        <v>1000000</v>
      </c>
      <c r="D18" s="25" t="n">
        <v>4300000</v>
      </c>
      <c r="E18" s="25" t="n">
        <v>12400000</v>
      </c>
      <c r="F18" s="25" t="n">
        <v>27600000</v>
      </c>
    </row>
    <row r="19" customFormat="false" ht="15" hidden="false" customHeight="false" outlineLevel="0" collapsed="false">
      <c r="A19" s="9" t="s">
        <v>62</v>
      </c>
      <c r="B19" s="26" t="n">
        <f aca="false">B17/B18</f>
        <v>1.92</v>
      </c>
      <c r="C19" s="26" t="n">
        <f aca="false">C17/C18</f>
        <v>1.7472</v>
      </c>
      <c r="D19" s="26" t="n">
        <f aca="false">D17/D18</f>
        <v>1.83711627906977</v>
      </c>
      <c r="E19" s="26" t="n">
        <f aca="false">E17/E18</f>
        <v>1.96107096774194</v>
      </c>
      <c r="F19" s="26" t="n">
        <f aca="false">F17/F18</f>
        <v>2.08965217391304</v>
      </c>
    </row>
    <row r="21" customFormat="false" ht="15" hidden="false" customHeight="false" outlineLevel="0" collapsed="false">
      <c r="A21" s="27" t="s">
        <v>63</v>
      </c>
      <c r="B21" s="27"/>
      <c r="C21" s="27"/>
      <c r="D21" s="27"/>
      <c r="E21" s="27"/>
      <c r="F21" s="27"/>
    </row>
    <row r="22" customFormat="false" ht="15" hidden="false" customHeight="false" outlineLevel="0" collapsed="false">
      <c r="A22" s="5" t="s">
        <v>64</v>
      </c>
      <c r="B22" s="28" t="n">
        <f aca="false">-Hypothèses!B16*Hypothèses!B43*12</f>
        <v>-35462.4</v>
      </c>
      <c r="C22" s="28" t="n">
        <f aca="false">-Hypothèses!C16*Hypothèses!C43*12</f>
        <v>-156058.8</v>
      </c>
      <c r="D22" s="28" t="n">
        <f aca="false">-Hypothèses!D16*Hypothèses!D43*12</f>
        <v>-564278.4</v>
      </c>
      <c r="E22" s="28" t="n">
        <f aca="false">-Hypothèses!E16*Hypothèses!E43*12</f>
        <v>-1433145.12</v>
      </c>
      <c r="F22" s="28" t="n">
        <f aca="false">-Hypothèses!F16*Hypothèses!F43*12</f>
        <v>-2970057.6</v>
      </c>
    </row>
    <row r="23" customFormat="false" ht="15" hidden="false" customHeight="false" outlineLevel="0" collapsed="false">
      <c r="A23" s="5" t="s">
        <v>65</v>
      </c>
      <c r="B23" s="28" t="n">
        <f aca="false">-B11*0.2</f>
        <v>-0</v>
      </c>
      <c r="C23" s="28" t="n">
        <f aca="false">-C11*0.2</f>
        <v>-4800</v>
      </c>
      <c r="D23" s="28" t="n">
        <f aca="false">-D11*0.2</f>
        <v>-36000</v>
      </c>
      <c r="E23" s="28" t="n">
        <f aca="false">-E11*0.2</f>
        <v>-132000</v>
      </c>
      <c r="F23" s="28" t="n">
        <f aca="false">-F11*0.2</f>
        <v>-360000</v>
      </c>
    </row>
    <row r="24" customFormat="false" ht="15" hidden="false" customHeight="false" outlineLevel="0" collapsed="false">
      <c r="A24" s="5" t="s">
        <v>66</v>
      </c>
      <c r="B24" s="28" t="n">
        <f aca="false">-B12*0.15</f>
        <v>-0</v>
      </c>
      <c r="C24" s="28" t="n">
        <f aca="false">-C12*0.15</f>
        <v>-5400</v>
      </c>
      <c r="D24" s="28" t="n">
        <f aca="false">-D12*0.15</f>
        <v>-40500</v>
      </c>
      <c r="E24" s="28" t="n">
        <f aca="false">-E12*0.15</f>
        <v>-162000</v>
      </c>
      <c r="F24" s="28" t="n">
        <f aca="false">-F12*0.15</f>
        <v>-405000</v>
      </c>
    </row>
    <row r="25" customFormat="false" ht="15" hidden="false" customHeight="false" outlineLevel="0" collapsed="false">
      <c r="A25" s="5" t="s">
        <v>67</v>
      </c>
      <c r="B25" s="28" t="n">
        <f aca="false">-B13*0.1</f>
        <v>-0</v>
      </c>
      <c r="C25" s="28" t="n">
        <f aca="false">-C13*0.1</f>
        <v>-1800</v>
      </c>
      <c r="D25" s="28" t="n">
        <f aca="false">-D13*0.1</f>
        <v>-14400</v>
      </c>
      <c r="E25" s="28" t="n">
        <f aca="false">-E13*0.1</f>
        <v>-54000</v>
      </c>
      <c r="F25" s="28" t="n">
        <f aca="false">-F13*0.1</f>
        <v>-144000</v>
      </c>
    </row>
    <row r="26" customFormat="false" ht="15" hidden="false" customHeight="false" outlineLevel="0" collapsed="false">
      <c r="A26" s="5" t="s">
        <v>68</v>
      </c>
      <c r="B26" s="28" t="n">
        <f aca="false">-B14*0.25</f>
        <v>-0</v>
      </c>
      <c r="C26" s="28" t="n">
        <f aca="false">-C14*0.25</f>
        <v>-3000</v>
      </c>
      <c r="D26" s="28" t="n">
        <f aca="false">-D14*0.25</f>
        <v>-24000</v>
      </c>
      <c r="E26" s="28" t="n">
        <f aca="false">-E14*0.25</f>
        <v>-96000</v>
      </c>
      <c r="F26" s="28" t="n">
        <f aca="false">-F14*0.25</f>
        <v>-240000</v>
      </c>
    </row>
    <row r="27" customFormat="false" ht="15" hidden="false" customHeight="false" outlineLevel="0" collapsed="false">
      <c r="A27" s="9" t="s">
        <v>69</v>
      </c>
      <c r="B27" s="29" t="n">
        <f aca="false">SUM(B22:B26)</f>
        <v>-35462.4</v>
      </c>
      <c r="C27" s="29" t="n">
        <f aca="false">SUM(C22:C26)</f>
        <v>-171058.8</v>
      </c>
      <c r="D27" s="29" t="n">
        <f aca="false">SUM(D22:D26)</f>
        <v>-679178.4</v>
      </c>
      <c r="E27" s="29" t="n">
        <f aca="false">SUM(E22:E26)</f>
        <v>-1877145.12</v>
      </c>
      <c r="F27" s="29" t="n">
        <f aca="false">SUM(F22:F26)</f>
        <v>-4119057.6</v>
      </c>
    </row>
    <row r="28" customFormat="false" ht="15" hidden="false" customHeight="false" outlineLevel="0" collapsed="false">
      <c r="A28" s="30" t="s">
        <v>70</v>
      </c>
      <c r="B28" s="31" t="n">
        <f aca="false">B17+B27</f>
        <v>310137.6</v>
      </c>
      <c r="C28" s="31" t="n">
        <f aca="false">C17+C27</f>
        <v>1576141.2</v>
      </c>
      <c r="D28" s="31" t="n">
        <f aca="false">D17+D27</f>
        <v>7220421.6</v>
      </c>
      <c r="E28" s="31" t="n">
        <f aca="false">E17+E27</f>
        <v>22440134.88</v>
      </c>
      <c r="F28" s="31" t="n">
        <f aca="false">F17+F27</f>
        <v>53555342.4</v>
      </c>
    </row>
    <row r="29" customFormat="false" ht="15" hidden="false" customHeight="false" outlineLevel="0" collapsed="false">
      <c r="A29" s="5" t="s">
        <v>71</v>
      </c>
      <c r="B29" s="32" t="n">
        <f aca="false">B28/B17</f>
        <v>0.897388888888889</v>
      </c>
      <c r="C29" s="32" t="n">
        <f aca="false">C28/C17</f>
        <v>0.902095467032967</v>
      </c>
      <c r="D29" s="32" t="n">
        <f aca="false">D28/D17</f>
        <v>0.9140236974024</v>
      </c>
      <c r="E29" s="32" t="n">
        <f aca="false">E28/E17</f>
        <v>0.922806123053236</v>
      </c>
      <c r="F29" s="32" t="n">
        <f aca="false">F28/F17</f>
        <v>0.928580833090591</v>
      </c>
    </row>
  </sheetData>
  <mergeCells count="1">
    <mergeCell ref="A21:F2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8"/>
    <col collapsed="false" customWidth="true" hidden="false" outlineLevel="0" max="5" min="2" style="0" width="16"/>
  </cols>
  <sheetData>
    <row r="1" customFormat="false" ht="17.35" hidden="false" customHeight="false" outlineLevel="0" collapsed="false">
      <c r="A1" s="1" t="s">
        <v>72</v>
      </c>
    </row>
    <row r="2" customFormat="false" ht="15" hidden="false" customHeight="false" outlineLevel="0" collapsed="false">
      <c r="A2" s="2" t="s">
        <v>73</v>
      </c>
    </row>
    <row r="4" customFormat="false" ht="15" hidden="false" customHeight="false" outlineLevel="0" collapsed="false">
      <c r="A4" s="4" t="s">
        <v>74</v>
      </c>
      <c r="B4" s="4" t="s">
        <v>75</v>
      </c>
      <c r="C4" s="4" t="s">
        <v>76</v>
      </c>
      <c r="D4" s="4" t="s">
        <v>9</v>
      </c>
    </row>
    <row r="5" customFormat="false" ht="35.05" hidden="false" customHeight="false" outlineLevel="0" collapsed="false">
      <c r="A5" s="5" t="s">
        <v>77</v>
      </c>
      <c r="B5" s="33" t="n">
        <v>240</v>
      </c>
      <c r="C5" s="34" t="n">
        <f aca="false">B5*12</f>
        <v>2880</v>
      </c>
      <c r="D5" s="7" t="s">
        <v>78</v>
      </c>
    </row>
    <row r="6" customFormat="false" ht="23.85" hidden="false" customHeight="false" outlineLevel="0" collapsed="false">
      <c r="A6" s="5" t="s">
        <v>79</v>
      </c>
      <c r="B6" s="33" t="n">
        <v>380</v>
      </c>
      <c r="C6" s="34" t="n">
        <f aca="false">B6*12</f>
        <v>4560</v>
      </c>
      <c r="D6" s="7" t="s">
        <v>80</v>
      </c>
    </row>
    <row r="7" customFormat="false" ht="23.85" hidden="false" customHeight="false" outlineLevel="0" collapsed="false">
      <c r="A7" s="5" t="s">
        <v>81</v>
      </c>
      <c r="B7" s="33" t="n">
        <v>320</v>
      </c>
      <c r="C7" s="34" t="n">
        <f aca="false">B7*12</f>
        <v>3840</v>
      </c>
      <c r="D7" s="7" t="s">
        <v>82</v>
      </c>
    </row>
    <row r="8" customFormat="false" ht="23.85" hidden="false" customHeight="false" outlineLevel="0" collapsed="false">
      <c r="A8" s="5" t="s">
        <v>83</v>
      </c>
      <c r="B8" s="33" t="n">
        <v>155</v>
      </c>
      <c r="C8" s="34" t="n">
        <f aca="false">B8*12</f>
        <v>1860</v>
      </c>
      <c r="D8" s="7" t="s">
        <v>84</v>
      </c>
    </row>
    <row r="9" customFormat="false" ht="23.85" hidden="false" customHeight="false" outlineLevel="0" collapsed="false">
      <c r="A9" s="5" t="s">
        <v>85</v>
      </c>
      <c r="B9" s="33" t="n">
        <v>95</v>
      </c>
      <c r="C9" s="34" t="n">
        <f aca="false">B9*12</f>
        <v>1140</v>
      </c>
      <c r="D9" s="7" t="s">
        <v>86</v>
      </c>
    </row>
    <row r="10" customFormat="false" ht="35.05" hidden="false" customHeight="false" outlineLevel="0" collapsed="false">
      <c r="A10" s="5" t="s">
        <v>87</v>
      </c>
      <c r="B10" s="33" t="n">
        <v>220</v>
      </c>
      <c r="C10" s="34" t="n">
        <f aca="false">B10*12</f>
        <v>2640</v>
      </c>
      <c r="D10" s="7" t="s">
        <v>88</v>
      </c>
    </row>
    <row r="11" customFormat="false" ht="23.85" hidden="false" customHeight="false" outlineLevel="0" collapsed="false">
      <c r="A11" s="5" t="s">
        <v>89</v>
      </c>
      <c r="B11" s="33" t="n">
        <v>380</v>
      </c>
      <c r="C11" s="34" t="n">
        <f aca="false">B11*12</f>
        <v>4560</v>
      </c>
      <c r="D11" s="7" t="s">
        <v>90</v>
      </c>
    </row>
    <row r="12" customFormat="false" ht="35.05" hidden="false" customHeight="false" outlineLevel="0" collapsed="false">
      <c r="A12" s="5" t="s">
        <v>91</v>
      </c>
      <c r="B12" s="33" t="n">
        <v>130</v>
      </c>
      <c r="C12" s="34" t="n">
        <f aca="false">B12*12</f>
        <v>1560</v>
      </c>
      <c r="D12" s="7" t="s">
        <v>92</v>
      </c>
    </row>
    <row r="13" customFormat="false" ht="15" hidden="false" customHeight="false" outlineLevel="0" collapsed="false">
      <c r="A13" s="35" t="s">
        <v>93</v>
      </c>
      <c r="B13" s="36" t="n">
        <f aca="false">SUM(B5:B12)</f>
        <v>1920</v>
      </c>
      <c r="C13" s="36" t="n">
        <f aca="false">SUM(C5:C12)</f>
        <v>23040</v>
      </c>
      <c r="D13" s="37"/>
    </row>
    <row r="15" customFormat="false" ht="15" hidden="false" customHeight="false" outlineLevel="0" collapsed="false">
      <c r="A15" s="5" t="s">
        <v>94</v>
      </c>
      <c r="B15" s="34" t="n">
        <f aca="false">79*12</f>
        <v>948</v>
      </c>
    </row>
    <row r="16" customFormat="false" ht="15" hidden="false" customHeight="false" outlineLevel="0" collapsed="false">
      <c r="A16" s="38" t="s">
        <v>95</v>
      </c>
      <c r="C16" s="39" t="n">
        <f aca="false">C13-B15</f>
        <v>22092</v>
      </c>
    </row>
    <row r="17" customFormat="false" ht="15" hidden="false" customHeight="false" outlineLevel="0" collapsed="false">
      <c r="A17" s="30" t="s">
        <v>96</v>
      </c>
      <c r="C17" s="40" t="n">
        <f aca="false">C13/B15</f>
        <v>24.3037974683544</v>
      </c>
    </row>
    <row r="19" customFormat="false" ht="15" hidden="false" customHeight="false" outlineLevel="0" collapsed="false">
      <c r="A19" s="41" t="s">
        <v>97</v>
      </c>
    </row>
    <row r="20" customFormat="false" ht="15" hidden="false" customHeight="true" outlineLevel="0" collapsed="false">
      <c r="A20" s="42" t="s">
        <v>98</v>
      </c>
      <c r="B20" s="42"/>
      <c r="C20" s="42"/>
      <c r="D20" s="42"/>
    </row>
    <row r="21" customFormat="false" ht="15" hidden="false" customHeight="true" outlineLevel="0" collapsed="false">
      <c r="A21" s="42" t="s">
        <v>99</v>
      </c>
      <c r="B21" s="42"/>
      <c r="C21" s="42"/>
      <c r="D21" s="42"/>
    </row>
  </sheetData>
  <mergeCells count="2">
    <mergeCell ref="A20:D20"/>
    <mergeCell ref="A21:D2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6"/>
    <col collapsed="false" customWidth="true" hidden="false" outlineLevel="0" max="7" min="2" style="0" width="14"/>
  </cols>
  <sheetData>
    <row r="1" customFormat="false" ht="17.35" hidden="false" customHeight="false" outlineLevel="0" collapsed="false">
      <c r="A1" s="1" t="s">
        <v>100</v>
      </c>
    </row>
    <row r="3" customFormat="false" ht="15" hidden="false" customHeight="false" outlineLevel="0" collapsed="false">
      <c r="A3" s="4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customFormat="false" ht="15" hidden="false" customHeight="false" outlineLevel="0" collapsed="false">
      <c r="A4" s="5" t="s">
        <v>101</v>
      </c>
      <c r="B4" s="25" t="n">
        <v>180000</v>
      </c>
      <c r="C4" s="25" t="n">
        <v>1000000</v>
      </c>
      <c r="D4" s="25" t="n">
        <v>4300000</v>
      </c>
      <c r="E4" s="25" t="n">
        <v>12400000</v>
      </c>
      <c r="F4" s="25" t="n">
        <v>27600000</v>
      </c>
    </row>
    <row r="5" customFormat="false" ht="15" hidden="false" customHeight="false" outlineLevel="0" collapsed="false">
      <c r="A5" s="38" t="s">
        <v>102</v>
      </c>
      <c r="B5" s="43" t="n">
        <f aca="false">'Projections 5 ans'!B17</f>
        <v>345600</v>
      </c>
      <c r="C5" s="43" t="n">
        <f aca="false">'Projections 5 ans'!C17</f>
        <v>1747200</v>
      </c>
      <c r="D5" s="43" t="n">
        <f aca="false">'Projections 5 ans'!D17</f>
        <v>7899600</v>
      </c>
      <c r="E5" s="43" t="n">
        <f aca="false">'Projections 5 ans'!E17</f>
        <v>24317280</v>
      </c>
      <c r="F5" s="43" t="n">
        <f aca="false">'Projections 5 ans'!F17</f>
        <v>57674400</v>
      </c>
    </row>
    <row r="6" customFormat="false" ht="15" hidden="false" customHeight="false" outlineLevel="0" collapsed="false">
      <c r="A6" s="5" t="s">
        <v>103</v>
      </c>
      <c r="B6" s="28" t="n">
        <f aca="false">B5-B4</f>
        <v>165600</v>
      </c>
      <c r="C6" s="28" t="n">
        <f aca="false">C5-C4</f>
        <v>747200</v>
      </c>
      <c r="D6" s="28" t="n">
        <f aca="false">D5-D4</f>
        <v>3599600</v>
      </c>
      <c r="E6" s="28" t="n">
        <f aca="false">E5-E4</f>
        <v>11917280</v>
      </c>
      <c r="F6" s="28" t="n">
        <f aca="false">F5-F4</f>
        <v>30074400</v>
      </c>
    </row>
    <row r="7" customFormat="false" ht="15" hidden="false" customHeight="false" outlineLevel="0" collapsed="false">
      <c r="A7" s="30" t="s">
        <v>104</v>
      </c>
      <c r="B7" s="44" t="n">
        <f aca="false">B5/B4</f>
        <v>1.92</v>
      </c>
      <c r="C7" s="44" t="n">
        <f aca="false">C5/C4</f>
        <v>1.7472</v>
      </c>
      <c r="D7" s="44" t="n">
        <f aca="false">D5/D4</f>
        <v>1.83711627906977</v>
      </c>
      <c r="E7" s="44" t="n">
        <f aca="false">E5/E4</f>
        <v>1.96107096774194</v>
      </c>
      <c r="F7" s="44" t="n">
        <f aca="false">F5/F4</f>
        <v>2.08965217391304</v>
      </c>
    </row>
    <row r="9" customFormat="false" ht="15" hidden="false" customHeight="false" outlineLevel="0" collapsed="false">
      <c r="A9" s="45" t="s">
        <v>105</v>
      </c>
    </row>
    <row r="10" customFormat="false" ht="15" hidden="false" customHeight="true" outlineLevel="0" collapsed="false">
      <c r="A10" s="42" t="s">
        <v>106</v>
      </c>
      <c r="B10" s="42"/>
      <c r="C10" s="42"/>
      <c r="D10" s="42"/>
      <c r="E10" s="42"/>
      <c r="F10" s="42"/>
    </row>
    <row r="11" customFormat="false" ht="15" hidden="false" customHeight="true" outlineLevel="0" collapsed="false">
      <c r="A11" s="42" t="s">
        <v>107</v>
      </c>
      <c r="B11" s="42"/>
      <c r="C11" s="42"/>
      <c r="D11" s="42"/>
      <c r="E11" s="42"/>
      <c r="F11" s="42"/>
    </row>
    <row r="12" customFormat="false" ht="15" hidden="false" customHeight="true" outlineLevel="0" collapsed="false">
      <c r="A12" s="42" t="s">
        <v>108</v>
      </c>
      <c r="B12" s="42"/>
      <c r="C12" s="42"/>
      <c r="D12" s="42"/>
      <c r="E12" s="42"/>
      <c r="F12" s="42"/>
    </row>
    <row r="13" customFormat="false" ht="15" hidden="false" customHeight="true" outlineLevel="0" collapsed="false">
      <c r="A13" s="42" t="s">
        <v>109</v>
      </c>
      <c r="B13" s="42"/>
      <c r="C13" s="42"/>
      <c r="D13" s="42"/>
      <c r="E13" s="42"/>
      <c r="F13" s="42"/>
    </row>
    <row r="14" customFormat="false" ht="15" hidden="false" customHeight="true" outlineLevel="0" collapsed="false">
      <c r="A14" s="42" t="s">
        <v>110</v>
      </c>
      <c r="B14" s="42"/>
      <c r="C14" s="42"/>
      <c r="D14" s="42"/>
      <c r="E14" s="42"/>
      <c r="F14" s="42"/>
    </row>
  </sheetData>
  <mergeCells count="5">
    <mergeCell ref="A10:F10"/>
    <mergeCell ref="A11:F11"/>
    <mergeCell ref="A12:F12"/>
    <mergeCell ref="A13:F13"/>
    <mergeCell ref="A14:F1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0"/>
  </cols>
  <sheetData>
    <row r="1" customFormat="false" ht="17.35" hidden="false" customHeight="false" outlineLevel="0" collapsed="false">
      <c r="A1" s="1" t="s">
        <v>111</v>
      </c>
    </row>
    <row r="3" customFormat="false" ht="15" hidden="false" customHeight="false" outlineLevel="0" collapsed="false">
      <c r="A3" s="45" t="s">
        <v>112</v>
      </c>
    </row>
    <row r="4" customFormat="false" ht="15" hidden="false" customHeight="false" outlineLevel="0" collapsed="false">
      <c r="A4" s="7" t="s">
        <v>113</v>
      </c>
    </row>
    <row r="5" customFormat="false" ht="15" hidden="false" customHeight="false" outlineLevel="0" collapsed="false">
      <c r="A5" s="7" t="s">
        <v>114</v>
      </c>
    </row>
    <row r="6" customFormat="false" ht="15" hidden="false" customHeight="false" outlineLevel="0" collapsed="false">
      <c r="A6" s="7" t="s">
        <v>115</v>
      </c>
    </row>
    <row r="7" customFormat="false" ht="15" hidden="false" customHeight="false" outlineLevel="0" collapsed="false">
      <c r="A7" s="7" t="s">
        <v>116</v>
      </c>
    </row>
    <row r="8" customFormat="false" ht="15" hidden="false" customHeight="false" outlineLevel="0" collapsed="false">
      <c r="A8" s="7" t="s">
        <v>117</v>
      </c>
    </row>
    <row r="10" customFormat="false" ht="15" hidden="false" customHeight="false" outlineLevel="0" collapsed="false">
      <c r="A10" s="45" t="s">
        <v>118</v>
      </c>
    </row>
    <row r="11" customFormat="false" ht="15" hidden="false" customHeight="false" outlineLevel="0" collapsed="false">
      <c r="A11" s="7" t="s">
        <v>119</v>
      </c>
    </row>
    <row r="13" customFormat="false" ht="15" hidden="false" customHeight="false" outlineLevel="0" collapsed="false">
      <c r="A13" s="45" t="s">
        <v>120</v>
      </c>
    </row>
    <row r="14" customFormat="false" ht="15" hidden="false" customHeight="false" outlineLevel="0" collapsed="false">
      <c r="A14" s="7" t="s">
        <v>121</v>
      </c>
    </row>
    <row r="15" customFormat="false" ht="15" hidden="false" customHeight="false" outlineLevel="0" collapsed="false">
      <c r="A15" s="7" t="s">
        <v>122</v>
      </c>
    </row>
    <row r="17" customFormat="false" ht="15" hidden="false" customHeight="false" outlineLevel="0" collapsed="false">
      <c r="A17" s="45" t="s">
        <v>123</v>
      </c>
    </row>
    <row r="18" customFormat="false" ht="15" hidden="false" customHeight="false" outlineLevel="0" collapsed="false">
      <c r="A18" s="7" t="s">
        <v>124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2026-05-02T00:50:33Z</dcterms:created>
  <dc:creator>openpyxl</dc:creator>
  <dc:description/>
  <dc:language>en-US</dc:language>
  <cp:lastModifiedBy/>
  <dcterms:modified xsi:type="dcterms:W3CDTF">2026-05-02T00:50:33Z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